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أوثال\ميزانية\2024\الملفات الربعية\"/>
    </mc:Choice>
  </mc:AlternateContent>
  <xr:revisionPtr revIDLastSave="0" documentId="8_{98EB9967-AEDE-4DAE-B9D4-395BDFDF1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D280" i="1" s="1"/>
  <c r="H278" i="1"/>
  <c r="H276" i="1"/>
  <c r="D276" i="1" s="1"/>
  <c r="H272" i="1"/>
  <c r="D272" i="1" s="1"/>
  <c r="H266" i="1"/>
  <c r="H260" i="1"/>
  <c r="H258" i="1"/>
  <c r="F254" i="1"/>
  <c r="D254" i="1" s="1"/>
  <c r="F252" i="1"/>
  <c r="D252" i="1" s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D203" i="1" s="1"/>
  <c r="E201" i="1"/>
  <c r="D201" i="1" s="1"/>
  <c r="E193" i="1"/>
  <c r="D193" i="1" s="1"/>
  <c r="E191" i="1"/>
  <c r="D191" i="1" s="1"/>
  <c r="E183" i="1"/>
  <c r="E171" i="1"/>
  <c r="D171" i="1" s="1"/>
  <c r="E169" i="1"/>
  <c r="D169" i="1" s="1"/>
  <c r="E167" i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7" i="1"/>
  <c r="D168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3" i="1"/>
  <c r="D274" i="1"/>
  <c r="D275" i="1"/>
  <c r="D277" i="1"/>
  <c r="D278" i="1"/>
  <c r="D279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F211" i="1" l="1"/>
  <c r="F210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D183" i="1"/>
  <c r="E49" i="1"/>
  <c r="D49" i="1" s="1"/>
  <c r="E7" i="1"/>
  <c r="D211" i="1" l="1"/>
  <c r="H257" i="1"/>
  <c r="H256" i="1" s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6" i="4" l="1"/>
  <c r="E25" i="4"/>
  <c r="E27" i="4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<sst xmlns="http://schemas.openxmlformats.org/spreadsheetml/2006/main" count="554" uniqueCount="447">
  <si>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</si>
  <si>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</si>
  <si>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</si>
  <si>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</si>
  <si>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</si>
  <si>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</si>
  <si>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</si>
  <si>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</si>
  <si>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</si>
  <si>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</si>
  <si>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</si>
  <si>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</si>
  <si>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</si>
  <si>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</si>
  <si>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</si>
  <si>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</si>
  <si>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</si>
  <si>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</si>
  <si>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</si>
  <si>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</si>
  <si>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</si>
  <si>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</si>
  <si>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</si>
  <si>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</si>
  <si>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</si>
  <si>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</si>
  <si>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</si>
  <si>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</si>
  <si>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</si>
  <si>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</si>
  <si>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</si>
  <si>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</si>
  <si>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</si>
  <si>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</si>
  <si>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</si>
  <si>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</si>
  <si>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</si>
  <si>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</si>
  <si>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</si>
  <si>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</si>
  <si>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</si>
  <si>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</si>
  <si>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</si>
  <si>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</si>
  <si>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</si>
  <si>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</si>
  <si>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</si>
  <si>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</si>
  <si>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</si>
  <si>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</si>
  <si>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</si>
  <si>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</si>
  <si>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</si>
  <si>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</si>
  <si>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</si>
  <si>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</si>
  <si>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</si>
  <si>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</si>
  <si>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</si>
  <si>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</si>
  <si>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</si>
  <si>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</si>
  <si>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</si>
  <si>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</si>
  <si>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</si>
  <si>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</si>
  <si>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</si>
  <si>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</si>
  <si>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</si>
  <si>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</si>
  <si>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</si>
  <si>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</si>
  <si>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</si>
  <si>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</si>
  <si>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</si>
  <si>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</si>
  <si>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</si>
  <si>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</si>
  <si>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</si>
  <si>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</si>
  <si>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</si>
  <si>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</si>
  <si>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</si>
  <si>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</si>
  <si>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</si>
  <si>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</si>
  <si>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</si>
  <si>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</si>
  <si>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</si>
  <si>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</si>
  <si>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</si>
  <si>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</si>
  <si>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</si>
  <si>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</si>
  <si>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</si>
  <si>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</si>
  <si>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</si>
  <si>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</si>
  <si>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</si>
  <si>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</si>
  <si>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</si>
  <si>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</si>
  <si>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</si>
  <si>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</si>
  <si>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</si>
  <si>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</si>
  <si>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</si>
  <si>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</si>
  <si>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</si>
  <si>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</si>
  <si>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</si>
  <si>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</si>
  <si>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</si>
  <si>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</si>
  <si>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</si>
  <si>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</si>
  <si>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</si>
  <si>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</si>
  <si>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</si>
  <si>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</si>
  <si>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</si>
  <si>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</si>
  <si>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</si>
  <si>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</si>
  <si>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</si>
  <si>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</si>
  <si>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</si>
  <si>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</si>
  <si>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</si>
  <si>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</si>
  <si>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</si>
  <si>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</si>
  <si>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</si>
  <si>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</si>
  <si>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</si>
  <si>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</si>
  <si>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</si>
  <si>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</si>
  <si>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</si>
  <si>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</si>
  <si>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</si>
  <si>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</si>
  <si>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</si>
  <si>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</si>
  <si>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</si>
  <si>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</si>
  <si>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</si>
  <si>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</si>
  <si>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</si>
  <si>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</si>
  <si>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</si>
  <si>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</si>
  <si>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</si>
  <si>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</si>
  <si>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</si>
  <si>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</si>
  <si>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</si>
  <si>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</si>
  <si>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</si>
  <si>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</si>
  <si>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</si>
  <si>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</si>
  <si>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</si>
  <si>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</si>
  <si>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</si>
  <si>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</si>
  <si>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</si>
  <si>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</si>
  <si>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</si>
  <si>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</si>
  <si>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</si>
  <si>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</si>
  <si>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</si>
  <si>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</si>
  <si>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</si>
  <si>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</si>
  <si>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</si>
  <si>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</si>
  <si>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</si>
  <si>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</si>
  <si>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</si>
  <si>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</si>
  <si>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</si>
  <si>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</si>
  <si>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</si>
  <si>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</si>
  <si>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</si>
  <si>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</si>
  <si>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</si>
  <si>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</si>
  <si>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</si>
  <si>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</si>
  <si>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</si>
  <si>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</si>
  <si>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</si>
  <si>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</si>
  <si>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</si>
  <si>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</si>
  <si>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</si>
  <si>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</si>
  <si>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</si>
  <si>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</si>
  <si>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</si>
  <si>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</si>
  <si>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</si>
  <si>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</si>
  <si>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</si>
  <si>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</si>
  <si>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</si>
  <si>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</si>
  <si>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</si>
  <si>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</si>
  <si>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</si>
  <si>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</si>
  <si>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</si>
  <si>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</si>
  <si>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</si>
  <si>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</si>
  <si>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</si>
  <si>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</si>
  <si>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</si>
  <si>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</si>
  <si>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</si>
  <si>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</si>
  <si>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</si>
  <si>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</si>
  <si>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</si>
  <si>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</si>
  <si>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</si>
  <si>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</si>
  <si>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</si>
  <si>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</si>
  <si>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</si>
  <si>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</si>
  <si>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</si>
  <si>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</si>
  <si>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</si>
  <si>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</si>
  <si>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</si>
  <si>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</si>
  <si>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</si>
  <si>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</si>
  <si>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</si>
  <si>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</si>
  <si>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</si>
  <si>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</si>
  <si>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</si>
  <si>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</si>
  <si>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</si>
  <si>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</si>
  <si>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</si>
  <si>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</si>
  <si>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</si>
  <si>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</si>
  <si>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</si>
  <si>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</si>
  <si>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</si>
  <si>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</si>
  <si>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</si>
  <si>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</si>
  <si>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</si>
  <si>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</si>
  <si>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</si>
  <si>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</si>
  <si>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</si>
  <si>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</si>
  <si>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</si>
  <si>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</si>
  <si>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</si>
  <si>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</si>
  <si>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</si>
  <si>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</si>
  <si>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</si>
  <si>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</si>
  <si>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</si>
  <si>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</si>
  <si>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</si>
  <si>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</si>
  <si>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</si>
  <si>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</si>
  <si>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</si>
  <si>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</si>
  <si>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</si>
  <si>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</si>
  <si>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</si>
  <si>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</si>
  <si>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</si>
  <si>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</si>
  <si>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</si>
  <si>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</si>
  <si>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</si>
  <si>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</si>
  <si>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</si>
  <si>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</si>
  <si>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</si>
  <si>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</si>
  <si>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</si>
  <si>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</si>
  <si>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</si>
  <si>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</si>
  <si>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</si>
  <si>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</si>
  <si>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</si>
  <si>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</si>
  <si>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</si>
  <si>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</si>
  <si>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</si>
  <si>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</si>
  <si>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</si>
  <si>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</si>
  <si>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</si>
  <si>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</si>
  <si>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</si>
  <si>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</si>
  <si>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</si>
  <si>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</si>
  <si>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</si>
  <si>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</si>
  <si>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</si>
  <si>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</si>
  <si>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</si>
  <si>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</si>
  <si>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</si>
  <si>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</si>
  <si>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</si>
  <si>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</si>
  <si>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</si>
  <si>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</si>
  <si>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</si>
  <si>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</si>
  <si>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</si>
  <si>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</si>
  <si>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</si>
  <si>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</si>
  <si>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</si>
  <si>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</si>
  <si>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</si>
  <si>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</si>
  <si>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</si>
  <si>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</si>
  <si>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</si>
  <si>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</si>
  <si>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</si>
  <si>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</si>
  <si>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</si>
  <si>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</si>
  <si>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</si>
  <si>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</si>
  <si>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</si>
  <si>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</si>
  <si>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</si>
  <si>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</si>
  <si>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</si>
  <si>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</si>
  <si>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</si>
  <si>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</si>
  <si>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</si>
  <si>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</si>
  <si>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</si>
  <si>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</si>
  <si>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</si>
  <si>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</si>
  <si>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</si>
  <si>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</si>
  <si>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</si>
  <si>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</si>
  <si>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</si>
  <si>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</si>
  <si>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</si>
  <si>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</si>
  <si>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</si>
  <si>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</si>
  <si>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</si>
  <si>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</si>
  <si>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</si>
  <si>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</si>
  <si>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</si>
  <si>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</si>
  <si>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</si>
  <si>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</si>
  <si>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</si>
  <si>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</si>
  <si>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</si>
  <si>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</si>
  <si>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</si>
  <si>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</si>
  <si>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</si>
  <si>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</si>
  <si>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</si>
  <si>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</si>
  <si>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</si>
  <si>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</si>
  <si>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</si>
  <si>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</si>
  <si>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</si>
  <si>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</si>
  <si>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</si>
  <si>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</si>
  <si>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</si>
  <si>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</si>
  <si>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</si>
  <si>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</si>
  <si>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</si>
  <si>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</si>
  <si>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</si>
  <si>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</si>
  <si>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</si>
  <si>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</si>
  <si>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</si>
  <si>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</si>
  <si>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</si>
  <si>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</si>
  <si>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</si>
  <si>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</si>
  <si>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</si>
  <si>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</si>
  <si>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</si>
  <si>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</si>
  <si>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</si>
  <si>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</si>
  <si>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</si>
  <si>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</si>
  <si>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</si>
  <si>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</si>
  <si>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</si>
  <si>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</si>
  <si>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</si>
  <si>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</si>
  <si>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</si>
  <si>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</si>
  <si>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</si>
  <si>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</si>
  <si>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</si>
  <si>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</si>
  <si>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</si>
  <si>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</si>
  <si>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</si>
  <si>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</si>
  <si>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</si>
  <si>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</si>
  <si>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</si>
  <si>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</si>
  <si>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</si>
  <si>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2024      الى 31 / 3 / 2024    </t>
  </si>
  <si>
    <t xml:space="preserve">تقرير بالأصول الثابتة بتاريخ 31 /  3 /   2024م </t>
  </si>
  <si>
    <t>تقرير بالإلتزامات وصافي اًلأصول بتاريخ 31 /  3 /    2024م</t>
  </si>
  <si>
    <t xml:space="preserve">تقرير إيرادات ومصروفات البرامج والأنشطة المقيدة للفترة من 1 /  1 / 2024م      الى  31 / 3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</si>
</sst>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2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0" borderId="7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68218D6E-96D0-43A4-B7E2-625EE017FB28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بأوثال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1270705.35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4257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عيون الجواء - مركز أوثال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authalcom1414@gmail.com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J2" sqref="J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1270705.3500000001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10" workbookViewId="0">
      <selection activeCell="E18" sqref="E18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301">
        <v>97500</v>
      </c>
      <c r="H10" s="219"/>
      <c r="I10" s="217"/>
      <c r="J10" s="219"/>
      <c r="K10" s="219"/>
      <c r="L10" s="219"/>
      <c r="N10" s="141">
        <f t="shared" si="0"/>
        <v>97500</v>
      </c>
      <c r="O10" s="141">
        <f t="shared" si="1"/>
        <v>0</v>
      </c>
      <c r="P10" s="141">
        <f t="shared" si="2"/>
        <v>97500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301">
        <v>8000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8000</v>
      </c>
      <c r="P11" s="141">
        <f t="shared" si="2"/>
        <v>8000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97500</v>
      </c>
      <c r="H12" s="152">
        <f t="shared" si="3"/>
        <v>8000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97500</v>
      </c>
      <c r="O12" s="6">
        <f t="shared" si="1"/>
        <v>8000</v>
      </c>
      <c r="P12" s="6">
        <f t="shared" si="2"/>
        <v>105500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17">
        <v>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0</v>
      </c>
      <c r="O14" s="141">
        <f t="shared" si="1"/>
        <v>0</v>
      </c>
      <c r="P14" s="141">
        <f t="shared" si="2"/>
        <v>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301">
        <v>14000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14000</v>
      </c>
      <c r="P18" s="141">
        <f t="shared" si="2"/>
        <v>14000</v>
      </c>
    </row>
    <row r="19" spans="2:16" ht="28.5" thickBot="1" x14ac:dyDescent="0.25">
      <c r="B19" s="7"/>
      <c r="C19" s="7" t="s">
        <v>83</v>
      </c>
      <c r="D19" s="152">
        <f>SUM(D14:D18)</f>
        <v>0</v>
      </c>
      <c r="E19" s="152">
        <f t="shared" ref="E19:L19" si="4">SUM(E14:E18)</f>
        <v>14000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0</v>
      </c>
      <c r="O19" s="6">
        <f t="shared" si="1"/>
        <v>14000</v>
      </c>
      <c r="P19" s="6">
        <f t="shared" si="2"/>
        <v>14000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0</v>
      </c>
      <c r="E26" s="153">
        <f t="shared" ref="E26:L26" si="6">E12+E19+E25</f>
        <v>14000</v>
      </c>
      <c r="F26" s="153">
        <f t="shared" si="6"/>
        <v>0</v>
      </c>
      <c r="G26" s="153">
        <f t="shared" si="6"/>
        <v>97500</v>
      </c>
      <c r="H26" s="153">
        <f t="shared" si="6"/>
        <v>8000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97500</v>
      </c>
      <c r="O26" s="9">
        <f t="shared" si="1"/>
        <v>22000</v>
      </c>
      <c r="P26" s="9">
        <f t="shared" si="2"/>
        <v>119500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133680.42000000001</v>
      </c>
      <c r="E5" s="223">
        <f>E6</f>
        <v>15970.63</v>
      </c>
      <c r="F5" s="224">
        <f>F210</f>
        <v>117709.79000000001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15970.63</v>
      </c>
      <c r="E6" s="226">
        <f>E7+E38+E134+E190</f>
        <v>15970.63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15970.63</v>
      </c>
      <c r="E134" s="226">
        <f>SUM(E135,E137,E144,E150,E155,E157,E159,E161,E163,E165,E167,E169,E171,E183)</f>
        <v>15970.63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595</v>
      </c>
      <c r="E169" s="226">
        <f>E170</f>
        <v>595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595</v>
      </c>
      <c r="E170" s="226">
        <v>595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117709.79000000001</v>
      </c>
      <c r="E210" s="228"/>
      <c r="F210" s="227">
        <f>SUM(F211,F249)</f>
        <v>117709.79000000001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117709.79000000001</v>
      </c>
      <c r="E211" s="232"/>
      <c r="F211" s="227">
        <f>SUM(F212,F214,F223,F232,F238)</f>
        <v>117709.79000000001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7500</v>
      </c>
      <c r="E214" s="232"/>
      <c r="F214" s="227">
        <f>SUM(F215:F222)</f>
        <v>7500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7500</v>
      </c>
      <c r="E222" s="232"/>
      <c r="F222" s="227">
        <v>7500</v>
      </c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110209.79000000001</v>
      </c>
      <c r="E238" s="232"/>
      <c r="F238" s="227">
        <f>SUM(F239:F248)</f>
        <v>110209.79000000001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4886.58</v>
      </c>
      <c r="E240" s="232"/>
      <c r="F240" s="227">
        <v>4886.58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4500</v>
      </c>
      <c r="E243" s="232"/>
      <c r="F243" s="227">
        <v>4500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100823.21</v>
      </c>
      <c r="E244" s="232"/>
      <c r="F244" s="227">
        <v>100823.21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133680.42000000001</v>
      </c>
      <c r="E293" s="243">
        <f>E5</f>
        <v>15970.63</v>
      </c>
      <c r="F293" s="243">
        <f>F210</f>
        <v>117709.79000000001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31" workbookViewId="0">
      <selection activeCell="E18" sqref="E18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6">
        <v>237586.5</v>
      </c>
      <c r="E7" s="295">
        <v>239246.29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237586.5</v>
      </c>
      <c r="E15" s="161">
        <f>SUM(E7:E14)</f>
        <v>239246.29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7">
        <v>1651690</v>
      </c>
      <c r="E17" s="298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97">
        <v>10925</v>
      </c>
      <c r="E18" s="298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1900201.5</v>
      </c>
      <c r="E33" s="166">
        <f>E15+E22+E31</f>
        <v>1901861.29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3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299">
        <v>50000</v>
      </c>
      <c r="F9" s="300">
        <v>50000</v>
      </c>
      <c r="G9" s="160"/>
    </row>
    <row r="10" spans="3:7" ht="15.75" x14ac:dyDescent="0.2">
      <c r="C10" s="104">
        <v>214</v>
      </c>
      <c r="D10" s="33" t="s">
        <v>69</v>
      </c>
      <c r="E10" s="158"/>
      <c r="F10" s="300">
        <v>3450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50000</v>
      </c>
      <c r="F13" s="161">
        <f>SUM(F7:F12)</f>
        <v>53450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579496.15</v>
      </c>
      <c r="F19" s="298">
        <v>563525.52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579496.15</v>
      </c>
      <c r="F22" s="161">
        <f>SUM(F15:F21)</f>
        <v>563525.52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331373.20999999996</v>
      </c>
      <c r="F25" s="295">
        <v>343583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939332.14</v>
      </c>
      <c r="F26" s="295">
        <v>941302.77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1270705.3500000001</v>
      </c>
      <c r="F28" s="164">
        <f>SUM(F25:F27)</f>
        <v>1284885.77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1900201.5</v>
      </c>
      <c r="F30" s="166">
        <f>F13+F22+F28</f>
        <v>1901861.29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7500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-7500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7500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-7500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110209.79000000001</v>
      </c>
      <c r="E32" s="117"/>
      <c r="F32" s="123">
        <v>31105</v>
      </c>
      <c r="G32" s="126" t="s">
        <v>142</v>
      </c>
      <c r="H32" s="175">
        <f>'تقرير الايرادات والتبرعات '!G10</f>
        <v>97500</v>
      </c>
      <c r="J32" s="140">
        <f t="shared" si="0"/>
        <v>-12709.790000000008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4886.58</v>
      </c>
      <c r="E34" s="117"/>
      <c r="F34" s="124">
        <v>31105002</v>
      </c>
      <c r="G34" s="125" t="s">
        <v>146</v>
      </c>
      <c r="H34" s="175"/>
      <c r="J34" s="140">
        <f t="shared" si="0"/>
        <v>-4886.58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4500</v>
      </c>
      <c r="E37" s="117"/>
      <c r="F37" s="124">
        <v>31105005</v>
      </c>
      <c r="G37" s="125" t="s">
        <v>152</v>
      </c>
      <c r="H37" s="175"/>
      <c r="J37" s="140">
        <f t="shared" si="0"/>
        <v>-4500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100823.21</v>
      </c>
      <c r="E38" s="117"/>
      <c r="F38" s="124">
        <v>31105006</v>
      </c>
      <c r="G38" s="125" t="s">
        <v>154</v>
      </c>
      <c r="H38" s="175"/>
      <c r="J38" s="140">
        <f t="shared" si="0"/>
        <v>-100823.21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8000</v>
      </c>
      <c r="J43" s="140">
        <f t="shared" si="0"/>
        <v>8000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117709.79000000001</v>
      </c>
      <c r="E48" s="119"/>
      <c r="F48" s="128"/>
      <c r="G48" s="50" t="s">
        <v>42</v>
      </c>
      <c r="H48" s="177">
        <f>H7+H8+H17+H26+H32+H43</f>
        <v>105500</v>
      </c>
      <c r="J48" s="51">
        <f>H48-D48</f>
        <v>-12209.790000000008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343583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331373.20999999996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2025-03-30T20:46:19Z</dcterms:modified>
</cp:coreProperties>
</file>